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F8D1F602-FCB4-4875-9F6D-891A87032CDB}" xr6:coauthVersionLast="47" xr6:coauthVersionMax="47" xr10:uidLastSave="{00000000-0000-0000-0000-000000000000}"/>
  <bookViews>
    <workbookView xWindow="11910" yWindow="390" windowWidth="19140" windowHeight="15180" activeTab="7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7" l="1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<sst xmlns="http://schemas.openxmlformats.org/spreadsheetml/2006/main" count="670" uniqueCount="87">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</sst>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5" fillId="0" borderId="12" xfId="0" applyFont="1" applyBorder="1" applyAlignment="1">
      <alignment horizontal="center" vertical="center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 readingOrder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25" fillId="0" borderId="21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6" t="s">
        <v>59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0" t="s">
        <v>53</v>
      </c>
      <c r="P1" s="41">
        <v>44161</v>
      </c>
    </row>
    <row r="2" spans="1:25" ht="54.75" customHeight="1" thickBot="1" x14ac:dyDescent="0.3">
      <c r="C2" s="108" t="s">
        <v>41</v>
      </c>
      <c r="D2" s="117" t="s">
        <v>40</v>
      </c>
      <c r="E2" s="117"/>
      <c r="F2" s="117"/>
      <c r="G2" s="117"/>
      <c r="H2" s="118" t="s">
        <v>39</v>
      </c>
      <c r="I2" s="118"/>
      <c r="J2" s="118"/>
      <c r="K2" s="119" t="s">
        <v>38</v>
      </c>
      <c r="L2" s="119"/>
      <c r="M2" s="119"/>
      <c r="N2" s="120" t="s">
        <v>58</v>
      </c>
      <c r="O2" s="99" t="s">
        <v>57</v>
      </c>
      <c r="P2" s="114" t="s">
        <v>56</v>
      </c>
      <c r="Q2" s="100" t="s">
        <v>37</v>
      </c>
    </row>
    <row r="3" spans="1:25" ht="38.25" customHeight="1" thickBot="1" x14ac:dyDescent="0.3">
      <c r="C3" s="108"/>
      <c r="D3" s="102" t="s">
        <v>36</v>
      </c>
      <c r="E3" s="102" t="s">
        <v>35</v>
      </c>
      <c r="F3" s="102" t="s">
        <v>34</v>
      </c>
      <c r="G3" s="104" t="s">
        <v>29</v>
      </c>
      <c r="H3" s="106" t="s">
        <v>33</v>
      </c>
      <c r="I3" s="108" t="s">
        <v>32</v>
      </c>
      <c r="J3" s="110" t="s">
        <v>29</v>
      </c>
      <c r="K3" s="112" t="s">
        <v>31</v>
      </c>
      <c r="L3" s="108" t="s">
        <v>30</v>
      </c>
      <c r="M3" s="122" t="s">
        <v>29</v>
      </c>
      <c r="N3" s="120"/>
      <c r="O3" s="99"/>
      <c r="P3" s="114"/>
      <c r="Q3" s="100"/>
    </row>
    <row r="4" spans="1:25" ht="36.75" customHeight="1" thickBot="1" x14ac:dyDescent="0.3">
      <c r="C4" s="109"/>
      <c r="D4" s="103"/>
      <c r="E4" s="103"/>
      <c r="F4" s="103"/>
      <c r="G4" s="105"/>
      <c r="H4" s="107"/>
      <c r="I4" s="109"/>
      <c r="J4" s="111"/>
      <c r="K4" s="113"/>
      <c r="L4" s="109"/>
      <c r="M4" s="123"/>
      <c r="N4" s="121"/>
      <c r="O4" s="99"/>
      <c r="P4" s="115"/>
      <c r="Q4" s="10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4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0">
        <v>0.9</v>
      </c>
      <c r="F6" s="42">
        <v>0.64</v>
      </c>
      <c r="G6" s="55">
        <f t="shared" si="0"/>
        <v>3</v>
      </c>
      <c r="H6" s="64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4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4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80">
        <v>-738316.74</v>
      </c>
      <c r="Q7" s="64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4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80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4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80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4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80">
        <v>-160767.79999999999</v>
      </c>
      <c r="Q10" s="64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4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80">
        <v>-500513.71</v>
      </c>
      <c r="Q11" s="64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4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4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80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4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80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80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80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4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80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4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80">
        <v>-796980.52</v>
      </c>
      <c r="Q18" s="64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4">
        <v>-3545406.22</v>
      </c>
      <c r="I19" s="64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80">
        <v>-158219.95000000001</v>
      </c>
      <c r="Q19" s="64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4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80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2" t="s">
        <v>84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60" t="s">
        <v>53</v>
      </c>
      <c r="P1" s="67"/>
      <c r="Q1" s="41"/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85</v>
      </c>
      <c r="O2" s="124" t="s">
        <v>86</v>
      </c>
      <c r="P2" s="132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33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3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6"/>
      <c r="E5" s="76"/>
      <c r="F5" s="76"/>
      <c r="G5" s="47">
        <f t="shared" ref="G5:G20" si="0">(IF(D5&lt;1.5,1,0))+(IF(E5&lt;1,1,0))+(IF(F5&lt;0.8,1,0))</f>
        <v>3</v>
      </c>
      <c r="H5" s="77"/>
      <c r="I5" s="78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'มิ.ย.64'!N5</f>
        <v>3</v>
      </c>
      <c r="P5" s="77"/>
      <c r="Q5" s="77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6"/>
      <c r="E6" s="76"/>
      <c r="F6" s="76"/>
      <c r="G6" s="55">
        <f t="shared" si="0"/>
        <v>3</v>
      </c>
      <c r="H6" s="77"/>
      <c r="I6" s="78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'มิ.ย.64'!N6</f>
        <v>3</v>
      </c>
      <c r="P6" s="79"/>
      <c r="Q6" s="77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6"/>
      <c r="E7" s="76"/>
      <c r="F7" s="76"/>
      <c r="G7" s="42">
        <f t="shared" si="0"/>
        <v>3</v>
      </c>
      <c r="H7" s="79"/>
      <c r="I7" s="78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'มิ.ย.64'!N7</f>
        <v>3</v>
      </c>
      <c r="P7" s="77"/>
      <c r="Q7" s="77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6"/>
      <c r="E8" s="76"/>
      <c r="F8" s="76"/>
      <c r="G8" s="63">
        <f t="shared" si="0"/>
        <v>3</v>
      </c>
      <c r="H8" s="77"/>
      <c r="I8" s="78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'มิ.ย.64'!N8</f>
        <v>3</v>
      </c>
      <c r="P8" s="77"/>
      <c r="Q8" s="77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6"/>
      <c r="E9" s="76"/>
      <c r="F9" s="76"/>
      <c r="G9" s="47">
        <f t="shared" si="0"/>
        <v>3</v>
      </c>
      <c r="H9" s="77"/>
      <c r="I9" s="78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'มิ.ย.64'!N9</f>
        <v>3</v>
      </c>
      <c r="P9" s="77"/>
      <c r="Q9" s="77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6"/>
      <c r="E10" s="76"/>
      <c r="F10" s="76"/>
      <c r="G10" s="42">
        <f t="shared" si="0"/>
        <v>3</v>
      </c>
      <c r="H10" s="77"/>
      <c r="I10" s="78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'มิ.ย.64'!N10</f>
        <v>3</v>
      </c>
      <c r="P10" s="77"/>
      <c r="Q10" s="77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6"/>
      <c r="E11" s="76"/>
      <c r="F11" s="76"/>
      <c r="G11" s="42">
        <f t="shared" si="0"/>
        <v>3</v>
      </c>
      <c r="H11" s="79"/>
      <c r="I11" s="78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'มิ.ย.64'!N11</f>
        <v>3</v>
      </c>
      <c r="P11" s="77"/>
      <c r="Q11" s="77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6"/>
      <c r="E12" s="76"/>
      <c r="F12" s="76"/>
      <c r="G12" s="42">
        <f t="shared" si="0"/>
        <v>3</v>
      </c>
      <c r="H12" s="77"/>
      <c r="I12" s="78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'มิ.ย.64'!N12</f>
        <v>3</v>
      </c>
      <c r="P12" s="77"/>
      <c r="Q12" s="77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6"/>
      <c r="E13" s="76"/>
      <c r="F13" s="76"/>
      <c r="G13" s="42">
        <f t="shared" si="0"/>
        <v>3</v>
      </c>
      <c r="H13" s="77"/>
      <c r="I13" s="78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'มิ.ย.64'!N13</f>
        <v>3</v>
      </c>
      <c r="P13" s="77"/>
      <c r="Q13" s="77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6"/>
      <c r="E14" s="76"/>
      <c r="F14" s="76"/>
      <c r="G14" s="47">
        <f t="shared" si="0"/>
        <v>3</v>
      </c>
      <c r="H14" s="77"/>
      <c r="I14" s="78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'มิ.ย.64'!N14</f>
        <v>3</v>
      </c>
      <c r="P14" s="77"/>
      <c r="Q14" s="77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6"/>
      <c r="E15" s="76"/>
      <c r="F15" s="76"/>
      <c r="G15" s="47">
        <f t="shared" si="0"/>
        <v>3</v>
      </c>
      <c r="H15" s="77"/>
      <c r="I15" s="78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'มิ.ย.64'!N15</f>
        <v>3</v>
      </c>
      <c r="P15" s="77"/>
      <c r="Q15" s="77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6"/>
      <c r="E16" s="76"/>
      <c r="F16" s="76"/>
      <c r="G16" s="47">
        <f t="shared" si="0"/>
        <v>3</v>
      </c>
      <c r="H16" s="77"/>
      <c r="I16" s="78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'มิ.ย.64'!N16</f>
        <v>3</v>
      </c>
      <c r="P16" s="77"/>
      <c r="Q16" s="77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'มิ.ย.64'!N17</f>
        <v>3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'มิ.ย.64'!N18</f>
        <v>3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'มิ.ย.64'!N19</f>
        <v>3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'มิ.ย.64'!N20</f>
        <v>3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60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0" t="s">
        <v>53</v>
      </c>
      <c r="P1" s="41">
        <v>44182</v>
      </c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62</v>
      </c>
      <c r="O2" s="124" t="s">
        <v>61</v>
      </c>
      <c r="P2" s="132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33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3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2">
        <v>82029230.180000007</v>
      </c>
      <c r="Q5" s="64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0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2">
        <v>42139789.770000003</v>
      </c>
      <c r="Q6" s="64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2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2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2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2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2">
        <v>16059031.449999999</v>
      </c>
      <c r="Q11" s="64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2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2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2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2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2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2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2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2">
        <v>5109859.46</v>
      </c>
      <c r="Q19" s="64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2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63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5" t="s">
        <v>53</v>
      </c>
      <c r="P1" s="66">
        <v>242537</v>
      </c>
      <c r="Q1" s="41"/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64</v>
      </c>
      <c r="O2" s="124" t="s">
        <v>65</v>
      </c>
      <c r="P2" s="125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25"/>
      <c r="Q3" s="125"/>
    </row>
    <row r="4" spans="1:25" ht="36.75" customHeight="1" thickBot="1" x14ac:dyDescent="0.3">
      <c r="C4" s="141"/>
      <c r="D4" s="145"/>
      <c r="E4" s="145"/>
      <c r="F4" s="145"/>
      <c r="G4" s="146"/>
      <c r="H4" s="147"/>
      <c r="I4" s="141"/>
      <c r="J4" s="148"/>
      <c r="K4" s="149"/>
      <c r="L4" s="141"/>
      <c r="M4" s="143"/>
      <c r="N4" s="142"/>
      <c r="O4" s="132"/>
      <c r="P4" s="144"/>
      <c r="Q4" s="14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2">
        <v>104507434.31</v>
      </c>
      <c r="Q5" s="64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2">
        <v>41640206.890000001</v>
      </c>
      <c r="Q6" s="64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2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2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2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2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8">
        <v>1.28</v>
      </c>
      <c r="E11" s="47">
        <v>1.1299999999999999</v>
      </c>
      <c r="F11" s="56">
        <v>0.8</v>
      </c>
      <c r="G11" s="68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2">
        <v>12892040.51</v>
      </c>
      <c r="Q11" s="69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2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2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2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2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2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2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2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8">
        <v>1.37</v>
      </c>
      <c r="E19" s="47">
        <v>1.21</v>
      </c>
      <c r="F19" s="47">
        <v>0.88</v>
      </c>
      <c r="G19" s="68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2">
        <v>4834674.22</v>
      </c>
      <c r="Q19" s="69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2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66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5" t="s">
        <v>53</v>
      </c>
      <c r="P1" s="66">
        <v>242539</v>
      </c>
      <c r="Q1" s="41"/>
    </row>
    <row r="2" spans="1:25" ht="54.75" customHeight="1" thickBot="1" x14ac:dyDescent="0.3">
      <c r="C2" s="150" t="s">
        <v>41</v>
      </c>
      <c r="D2" s="151" t="s">
        <v>40</v>
      </c>
      <c r="E2" s="151"/>
      <c r="F2" s="151"/>
      <c r="G2" s="151"/>
      <c r="H2" s="152" t="s">
        <v>39</v>
      </c>
      <c r="I2" s="152"/>
      <c r="J2" s="152"/>
      <c r="K2" s="153" t="s">
        <v>38</v>
      </c>
      <c r="L2" s="153"/>
      <c r="M2" s="153"/>
      <c r="N2" s="154" t="s">
        <v>67</v>
      </c>
      <c r="O2" s="161" t="s">
        <v>68</v>
      </c>
      <c r="P2" s="161" t="s">
        <v>56</v>
      </c>
      <c r="Q2" s="156" t="s">
        <v>37</v>
      </c>
    </row>
    <row r="3" spans="1:25" ht="38.25" customHeight="1" thickBot="1" x14ac:dyDescent="0.3">
      <c r="C3" s="150"/>
      <c r="D3" s="150" t="s">
        <v>36</v>
      </c>
      <c r="E3" s="150" t="s">
        <v>35</v>
      </c>
      <c r="F3" s="150" t="s">
        <v>34</v>
      </c>
      <c r="G3" s="157" t="s">
        <v>29</v>
      </c>
      <c r="H3" s="158" t="s">
        <v>33</v>
      </c>
      <c r="I3" s="150" t="s">
        <v>32</v>
      </c>
      <c r="J3" s="159" t="s">
        <v>29</v>
      </c>
      <c r="K3" s="160" t="s">
        <v>31</v>
      </c>
      <c r="L3" s="150" t="s">
        <v>30</v>
      </c>
      <c r="M3" s="155" t="s">
        <v>29</v>
      </c>
      <c r="N3" s="154"/>
      <c r="O3" s="161"/>
      <c r="P3" s="161"/>
      <c r="Q3" s="156"/>
    </row>
    <row r="4" spans="1:25" ht="36.75" customHeight="1" thickBot="1" x14ac:dyDescent="0.3">
      <c r="C4" s="150"/>
      <c r="D4" s="150"/>
      <c r="E4" s="150"/>
      <c r="F4" s="150"/>
      <c r="G4" s="157"/>
      <c r="H4" s="158"/>
      <c r="I4" s="150"/>
      <c r="J4" s="159"/>
      <c r="K4" s="160"/>
      <c r="L4" s="150"/>
      <c r="M4" s="155"/>
      <c r="N4" s="154"/>
      <c r="O4" s="161"/>
      <c r="P4" s="161"/>
      <c r="Q4" s="15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3" t="s">
        <v>28</v>
      </c>
      <c r="D5" s="87">
        <v>2.4300000000000002</v>
      </c>
      <c r="E5" s="87">
        <v>2.2599999999999998</v>
      </c>
      <c r="F5" s="87">
        <v>0.85</v>
      </c>
      <c r="G5" s="87">
        <f t="shared" ref="G5:G20" si="0">(IF(D5&lt;1.5,1,0))+(IF(E5&lt;1,1,0))+(IF(F5&lt;0.8,1,0))</f>
        <v>0</v>
      </c>
      <c r="H5" s="88">
        <v>468524264.61000001</v>
      </c>
      <c r="I5" s="88">
        <v>109629907.87</v>
      </c>
      <c r="J5" s="87">
        <f t="shared" ref="J5:J20" si="1">IF(I5&lt;0,1,0)+IF(H5&lt;0,1,0)</f>
        <v>0</v>
      </c>
      <c r="K5" s="89">
        <f t="shared" ref="K5:K20" si="2">SUM(I5/4)</f>
        <v>27407476.967500001</v>
      </c>
      <c r="L5" s="90">
        <f>+H5/K5</f>
        <v>17.094760862722961</v>
      </c>
      <c r="M5" s="91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92">
        <f t="shared" ref="N5:N20" si="3">SUM(G5+J5+M5)</f>
        <v>0</v>
      </c>
      <c r="O5" s="92">
        <f>'ธ.ค.63'!N5</f>
        <v>0</v>
      </c>
      <c r="P5" s="96">
        <v>127272639.98</v>
      </c>
      <c r="Q5" s="86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3" t="s">
        <v>27</v>
      </c>
      <c r="D6" s="85">
        <v>1.08</v>
      </c>
      <c r="E6" s="94">
        <v>1</v>
      </c>
      <c r="F6" s="85">
        <v>0.68</v>
      </c>
      <c r="G6" s="93">
        <v>2</v>
      </c>
      <c r="H6" s="88">
        <v>12503385.09</v>
      </c>
      <c r="I6" s="88">
        <v>33017667.559999999</v>
      </c>
      <c r="J6" s="95">
        <f>IF(I6&lt;0,1,0)+IF(H6&lt;0,1,0)</f>
        <v>0</v>
      </c>
      <c r="K6" s="89">
        <f t="shared" si="2"/>
        <v>8254416.8899999997</v>
      </c>
      <c r="L6" s="90">
        <f>+H6/K6</f>
        <v>1.5147508608569926</v>
      </c>
      <c r="M6" s="87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92">
        <f>SUM(G6+J6+M6)</f>
        <v>2</v>
      </c>
      <c r="O6" s="92">
        <f>'ธ.ค.63'!N6</f>
        <v>3</v>
      </c>
      <c r="P6" s="96">
        <v>43222008.869999997</v>
      </c>
      <c r="Q6" s="86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3" t="s">
        <v>26</v>
      </c>
      <c r="D7" s="87">
        <v>1.75</v>
      </c>
      <c r="E7" s="87">
        <v>1.57</v>
      </c>
      <c r="F7" s="87">
        <v>1.27</v>
      </c>
      <c r="G7" s="87">
        <f t="shared" si="0"/>
        <v>0</v>
      </c>
      <c r="H7" s="88">
        <v>18894854.359999999</v>
      </c>
      <c r="I7" s="88">
        <v>12496988.98</v>
      </c>
      <c r="J7" s="87">
        <f t="shared" si="1"/>
        <v>0</v>
      </c>
      <c r="K7" s="89">
        <f t="shared" si="2"/>
        <v>3124247.2450000001</v>
      </c>
      <c r="L7" s="90">
        <f t="shared" ref="L7:L20" si="5">+H7/K7</f>
        <v>6.0478102013978088</v>
      </c>
      <c r="M7" s="91">
        <f t="shared" si="4"/>
        <v>0</v>
      </c>
      <c r="N7" s="92">
        <f t="shared" si="3"/>
        <v>0</v>
      </c>
      <c r="O7" s="92">
        <f>'ธ.ค.63'!N7</f>
        <v>0</v>
      </c>
      <c r="P7" s="96">
        <v>11738995.130000001</v>
      </c>
      <c r="Q7" s="88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3" t="s">
        <v>25</v>
      </c>
      <c r="D8" s="94">
        <v>2.7</v>
      </c>
      <c r="E8" s="87">
        <v>2.4300000000000002</v>
      </c>
      <c r="F8" s="94">
        <v>2</v>
      </c>
      <c r="G8" s="95">
        <f t="shared" si="0"/>
        <v>0</v>
      </c>
      <c r="H8" s="88">
        <v>22134891.5</v>
      </c>
      <c r="I8" s="88">
        <v>9961499.7100000009</v>
      </c>
      <c r="J8" s="95">
        <f t="shared" si="1"/>
        <v>0</v>
      </c>
      <c r="K8" s="89">
        <f t="shared" si="2"/>
        <v>2490374.9275000002</v>
      </c>
      <c r="L8" s="90">
        <f t="shared" si="5"/>
        <v>8.8881763366532276</v>
      </c>
      <c r="M8" s="91">
        <f t="shared" si="4"/>
        <v>0</v>
      </c>
      <c r="N8" s="92">
        <f t="shared" si="3"/>
        <v>0</v>
      </c>
      <c r="O8" s="92">
        <f>'ธ.ค.63'!N8</f>
        <v>0</v>
      </c>
      <c r="P8" s="96">
        <v>11105037.859999999</v>
      </c>
      <c r="Q8" s="88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3" t="s">
        <v>24</v>
      </c>
      <c r="D9" s="87">
        <v>2.12</v>
      </c>
      <c r="E9" s="87">
        <v>1.89</v>
      </c>
      <c r="F9" s="87">
        <v>1.61</v>
      </c>
      <c r="G9" s="87">
        <f t="shared" si="0"/>
        <v>0</v>
      </c>
      <c r="H9" s="88">
        <v>23243844.010000002</v>
      </c>
      <c r="I9" s="88">
        <v>7354044.8700000001</v>
      </c>
      <c r="J9" s="87">
        <f t="shared" si="1"/>
        <v>0</v>
      </c>
      <c r="K9" s="89">
        <f t="shared" si="2"/>
        <v>1838511.2175</v>
      </c>
      <c r="L9" s="90">
        <f t="shared" si="5"/>
        <v>12.642753434818246</v>
      </c>
      <c r="M9" s="91">
        <f t="shared" si="4"/>
        <v>0</v>
      </c>
      <c r="N9" s="92">
        <f t="shared" si="3"/>
        <v>0</v>
      </c>
      <c r="O9" s="92">
        <f>'ธ.ค.63'!N9</f>
        <v>0</v>
      </c>
      <c r="P9" s="96">
        <v>9078622.1099999994</v>
      </c>
      <c r="Q9" s="88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4" t="s">
        <v>23</v>
      </c>
      <c r="D10" s="85">
        <v>1.48</v>
      </c>
      <c r="E10" s="87">
        <v>1.37</v>
      </c>
      <c r="F10" s="87">
        <v>1.23</v>
      </c>
      <c r="G10" s="85">
        <f t="shared" si="0"/>
        <v>1</v>
      </c>
      <c r="H10" s="88">
        <v>9811216</v>
      </c>
      <c r="I10" s="88">
        <v>6326736.1799999997</v>
      </c>
      <c r="J10" s="87">
        <f t="shared" si="1"/>
        <v>0</v>
      </c>
      <c r="K10" s="89">
        <f t="shared" si="2"/>
        <v>1581684.0449999999</v>
      </c>
      <c r="L10" s="90">
        <f t="shared" si="5"/>
        <v>6.2030188842171698</v>
      </c>
      <c r="M10" s="91">
        <f t="shared" si="4"/>
        <v>0</v>
      </c>
      <c r="N10" s="92">
        <f t="shared" si="3"/>
        <v>1</v>
      </c>
      <c r="O10" s="92">
        <f>'ธ.ค.63'!N10</f>
        <v>0</v>
      </c>
      <c r="P10" s="96">
        <v>4552618.7300000004</v>
      </c>
      <c r="Q10" s="88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4" t="s">
        <v>22</v>
      </c>
      <c r="D11" s="85">
        <v>1.38</v>
      </c>
      <c r="E11" s="87">
        <v>1.23</v>
      </c>
      <c r="F11" s="87">
        <v>0.92</v>
      </c>
      <c r="G11" s="85">
        <f t="shared" si="0"/>
        <v>1</v>
      </c>
      <c r="H11" s="88">
        <v>24448821.300000001</v>
      </c>
      <c r="I11" s="88">
        <v>15301453.369999999</v>
      </c>
      <c r="J11" s="87">
        <f t="shared" si="1"/>
        <v>0</v>
      </c>
      <c r="K11" s="89">
        <f t="shared" si="2"/>
        <v>3825363.3424999998</v>
      </c>
      <c r="L11" s="90">
        <f t="shared" si="5"/>
        <v>6.3912415922357582</v>
      </c>
      <c r="M11" s="91">
        <f t="shared" si="4"/>
        <v>0</v>
      </c>
      <c r="N11" s="92">
        <f t="shared" si="3"/>
        <v>1</v>
      </c>
      <c r="O11" s="92">
        <f>'ธ.ค.63'!N11</f>
        <v>1</v>
      </c>
      <c r="P11" s="96">
        <v>18256337.68</v>
      </c>
      <c r="Q11" s="86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4" t="s">
        <v>21</v>
      </c>
      <c r="D12" s="85">
        <v>1.38</v>
      </c>
      <c r="E12" s="87">
        <v>1.19</v>
      </c>
      <c r="F12" s="87">
        <v>0.88</v>
      </c>
      <c r="G12" s="85">
        <f t="shared" si="0"/>
        <v>1</v>
      </c>
      <c r="H12" s="88">
        <v>11538941.73</v>
      </c>
      <c r="I12" s="88">
        <v>5672163.1200000001</v>
      </c>
      <c r="J12" s="87">
        <f t="shared" si="1"/>
        <v>0</v>
      </c>
      <c r="K12" s="89">
        <f t="shared" si="2"/>
        <v>1418040.78</v>
      </c>
      <c r="L12" s="90">
        <f t="shared" si="5"/>
        <v>8.1372425199224523</v>
      </c>
      <c r="M12" s="91">
        <f t="shared" si="4"/>
        <v>0</v>
      </c>
      <c r="N12" s="92">
        <f t="shared" si="3"/>
        <v>1</v>
      </c>
      <c r="O12" s="92">
        <f>'ธ.ค.63'!N12</f>
        <v>0</v>
      </c>
      <c r="P12" s="96">
        <v>4752647.8499999996</v>
      </c>
      <c r="Q12" s="86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4" t="s">
        <v>20</v>
      </c>
      <c r="D13" s="87">
        <v>1.74</v>
      </c>
      <c r="E13" s="87">
        <v>1.63</v>
      </c>
      <c r="F13" s="87">
        <v>1.38</v>
      </c>
      <c r="G13" s="87">
        <f t="shared" si="0"/>
        <v>0</v>
      </c>
      <c r="H13" s="88">
        <v>15357882.68</v>
      </c>
      <c r="I13" s="88">
        <v>7043431.3099999996</v>
      </c>
      <c r="J13" s="87">
        <f t="shared" si="1"/>
        <v>0</v>
      </c>
      <c r="K13" s="89">
        <f t="shared" si="2"/>
        <v>1760857.8274999999</v>
      </c>
      <c r="L13" s="90">
        <f t="shared" si="5"/>
        <v>8.7218186727798166</v>
      </c>
      <c r="M13" s="91">
        <f t="shared" si="4"/>
        <v>0</v>
      </c>
      <c r="N13" s="92">
        <f t="shared" si="3"/>
        <v>0</v>
      </c>
      <c r="O13" s="92">
        <f>'ธ.ค.63'!N13</f>
        <v>0</v>
      </c>
      <c r="P13" s="96">
        <v>7693513.1500000004</v>
      </c>
      <c r="Q13" s="88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4" t="s">
        <v>19</v>
      </c>
      <c r="D14" s="94">
        <v>2.2999999999999998</v>
      </c>
      <c r="E14" s="87">
        <v>2.14</v>
      </c>
      <c r="F14" s="87">
        <v>1.63</v>
      </c>
      <c r="G14" s="87">
        <f t="shared" si="0"/>
        <v>0</v>
      </c>
      <c r="H14" s="88">
        <v>23095586.93</v>
      </c>
      <c r="I14" s="88">
        <v>14554338.33</v>
      </c>
      <c r="J14" s="87">
        <f t="shared" si="1"/>
        <v>0</v>
      </c>
      <c r="K14" s="89">
        <f t="shared" si="2"/>
        <v>3638584.5825</v>
      </c>
      <c r="L14" s="90">
        <f t="shared" si="5"/>
        <v>6.347409660635531</v>
      </c>
      <c r="M14" s="91">
        <f t="shared" si="4"/>
        <v>0</v>
      </c>
      <c r="N14" s="92">
        <f t="shared" si="3"/>
        <v>0</v>
      </c>
      <c r="O14" s="92">
        <f>'ธ.ค.63'!N14</f>
        <v>0</v>
      </c>
      <c r="P14" s="96">
        <v>14136727.01</v>
      </c>
      <c r="Q14" s="88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4" t="s">
        <v>18</v>
      </c>
      <c r="D15" s="87">
        <v>3.03</v>
      </c>
      <c r="E15" s="87">
        <v>2.72</v>
      </c>
      <c r="F15" s="87">
        <v>2.37</v>
      </c>
      <c r="G15" s="87">
        <f t="shared" si="0"/>
        <v>0</v>
      </c>
      <c r="H15" s="88">
        <v>30114535.100000001</v>
      </c>
      <c r="I15" s="88">
        <v>12704944.460000001</v>
      </c>
      <c r="J15" s="87">
        <f t="shared" si="1"/>
        <v>0</v>
      </c>
      <c r="K15" s="89">
        <f t="shared" si="2"/>
        <v>3176236.1150000002</v>
      </c>
      <c r="L15" s="90">
        <f t="shared" si="5"/>
        <v>9.4812016517858897</v>
      </c>
      <c r="M15" s="91">
        <f t="shared" si="4"/>
        <v>0</v>
      </c>
      <c r="N15" s="92">
        <f t="shared" si="3"/>
        <v>0</v>
      </c>
      <c r="O15" s="92">
        <f>'ธ.ค.63'!N15</f>
        <v>0</v>
      </c>
      <c r="P15" s="96">
        <v>11416753.74</v>
      </c>
      <c r="Q15" s="88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4" t="s">
        <v>17</v>
      </c>
      <c r="D16" s="87">
        <v>4.12</v>
      </c>
      <c r="E16" s="87">
        <v>3.34</v>
      </c>
      <c r="F16" s="87">
        <v>2.98</v>
      </c>
      <c r="G16" s="87">
        <f t="shared" si="0"/>
        <v>0</v>
      </c>
      <c r="H16" s="88">
        <v>70623673.390000001</v>
      </c>
      <c r="I16" s="88">
        <v>38120236</v>
      </c>
      <c r="J16" s="87">
        <f t="shared" si="1"/>
        <v>0</v>
      </c>
      <c r="K16" s="89">
        <f t="shared" si="2"/>
        <v>9530059</v>
      </c>
      <c r="L16" s="90">
        <f t="shared" si="5"/>
        <v>7.4106228922612125</v>
      </c>
      <c r="M16" s="91">
        <f t="shared" si="4"/>
        <v>0</v>
      </c>
      <c r="N16" s="92">
        <f t="shared" si="3"/>
        <v>0</v>
      </c>
      <c r="O16" s="92">
        <f>'ธ.ค.63'!N16</f>
        <v>0</v>
      </c>
      <c r="P16" s="96">
        <v>27045213.27</v>
      </c>
      <c r="Q16" s="88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4" t="s">
        <v>16</v>
      </c>
      <c r="D17" s="94">
        <v>2.8</v>
      </c>
      <c r="E17" s="87">
        <v>2.5299999999999998</v>
      </c>
      <c r="F17" s="87">
        <v>2.33</v>
      </c>
      <c r="G17" s="87">
        <f t="shared" si="0"/>
        <v>0</v>
      </c>
      <c r="H17" s="88">
        <v>10013141.039999999</v>
      </c>
      <c r="I17" s="88">
        <v>5395587.0899999999</v>
      </c>
      <c r="J17" s="87">
        <f t="shared" si="1"/>
        <v>0</v>
      </c>
      <c r="K17" s="89">
        <f t="shared" si="2"/>
        <v>1348896.7725</v>
      </c>
      <c r="L17" s="90">
        <f t="shared" si="5"/>
        <v>7.423207797763486</v>
      </c>
      <c r="M17" s="91">
        <f t="shared" si="4"/>
        <v>0</v>
      </c>
      <c r="N17" s="92">
        <f t="shared" si="3"/>
        <v>0</v>
      </c>
      <c r="O17" s="92">
        <f>'ธ.ค.63'!N17</f>
        <v>0</v>
      </c>
      <c r="P17" s="96">
        <v>5480236.2300000004</v>
      </c>
      <c r="Q17" s="88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4" t="s">
        <v>15</v>
      </c>
      <c r="D18" s="87">
        <v>1.89</v>
      </c>
      <c r="E18" s="94">
        <v>1.7</v>
      </c>
      <c r="F18" s="87">
        <v>1.33</v>
      </c>
      <c r="G18" s="87">
        <f t="shared" si="0"/>
        <v>0</v>
      </c>
      <c r="H18" s="88">
        <v>18577329.43</v>
      </c>
      <c r="I18" s="88">
        <v>10727972.74</v>
      </c>
      <c r="J18" s="87">
        <f t="shared" si="1"/>
        <v>0</v>
      </c>
      <c r="K18" s="89">
        <f t="shared" si="2"/>
        <v>2681993.1850000001</v>
      </c>
      <c r="L18" s="90">
        <f t="shared" si="5"/>
        <v>6.9266877835112766</v>
      </c>
      <c r="M18" s="91">
        <f t="shared" si="4"/>
        <v>0</v>
      </c>
      <c r="N18" s="92">
        <f t="shared" si="3"/>
        <v>0</v>
      </c>
      <c r="O18" s="92">
        <f>'ธ.ค.63'!N18</f>
        <v>0</v>
      </c>
      <c r="P18" s="96">
        <v>11310048.83</v>
      </c>
      <c r="Q18" s="88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4" t="s">
        <v>14</v>
      </c>
      <c r="D19" s="87">
        <v>1.52</v>
      </c>
      <c r="E19" s="87">
        <v>1.36</v>
      </c>
      <c r="F19" s="87">
        <v>1.05</v>
      </c>
      <c r="G19" s="87">
        <f t="shared" si="0"/>
        <v>0</v>
      </c>
      <c r="H19" s="88">
        <v>7842480.9500000002</v>
      </c>
      <c r="I19" s="88">
        <v>4927183.67</v>
      </c>
      <c r="J19" s="87">
        <f t="shared" si="1"/>
        <v>0</v>
      </c>
      <c r="K19" s="89">
        <f t="shared" si="2"/>
        <v>1231795.9175</v>
      </c>
      <c r="L19" s="90">
        <f t="shared" si="5"/>
        <v>6.3667047751844823</v>
      </c>
      <c r="M19" s="91">
        <f t="shared" si="4"/>
        <v>0</v>
      </c>
      <c r="N19" s="92">
        <f t="shared" si="3"/>
        <v>0</v>
      </c>
      <c r="O19" s="92">
        <f>'ธ.ค.63'!N19</f>
        <v>1</v>
      </c>
      <c r="P19" s="96">
        <v>6447767.3099999996</v>
      </c>
      <c r="Q19" s="88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3" t="s">
        <v>13</v>
      </c>
      <c r="D20" s="87">
        <v>2.66</v>
      </c>
      <c r="E20" s="87">
        <v>2.44</v>
      </c>
      <c r="F20" s="87">
        <v>2.06</v>
      </c>
      <c r="G20" s="87">
        <f t="shared" si="0"/>
        <v>0</v>
      </c>
      <c r="H20" s="88">
        <v>10777862.189999999</v>
      </c>
      <c r="I20" s="88">
        <v>3939773.75</v>
      </c>
      <c r="J20" s="87">
        <f t="shared" si="1"/>
        <v>0</v>
      </c>
      <c r="K20" s="89">
        <f t="shared" si="2"/>
        <v>984943.4375</v>
      </c>
      <c r="L20" s="90">
        <f t="shared" si="5"/>
        <v>10.942620438546756</v>
      </c>
      <c r="M20" s="91">
        <f t="shared" si="4"/>
        <v>0</v>
      </c>
      <c r="N20" s="92">
        <f t="shared" si="3"/>
        <v>0</v>
      </c>
      <c r="O20" s="92">
        <f>'ธ.ค.63'!N20</f>
        <v>0</v>
      </c>
      <c r="P20" s="96">
        <v>4846138.7699999996</v>
      </c>
      <c r="Q20" s="88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8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81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69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1" t="s">
        <v>53</v>
      </c>
      <c r="Q1" s="41">
        <v>44271</v>
      </c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70</v>
      </c>
      <c r="O2" s="124" t="s">
        <v>71</v>
      </c>
      <c r="P2" s="132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33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3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2">
        <v>147730536.06</v>
      </c>
      <c r="Q5" s="64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2">
        <v>43607068.299999997</v>
      </c>
      <c r="Q6" s="64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2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2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2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2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2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2">
        <v>7735582.4299999997</v>
      </c>
      <c r="Q12" s="64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2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2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2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2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2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2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2">
        <v>7379572.9199999999</v>
      </c>
      <c r="Q19" s="64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2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7" sqref="Q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72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1" t="s">
        <v>53</v>
      </c>
      <c r="Q1" s="41">
        <v>44305</v>
      </c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73</v>
      </c>
      <c r="O2" s="124" t="s">
        <v>74</v>
      </c>
      <c r="P2" s="132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33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3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2">
        <v>186081948.09999999</v>
      </c>
      <c r="Q5" s="64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2">
        <v>45245476.539999999</v>
      </c>
      <c r="Q6" s="64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2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2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2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2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2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2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2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2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2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2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2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2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2">
        <v>8105376.1900000004</v>
      </c>
      <c r="Q19" s="64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2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75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1" t="s">
        <v>53</v>
      </c>
      <c r="Q1" s="41">
        <v>44333</v>
      </c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76</v>
      </c>
      <c r="O2" s="124" t="s">
        <v>77</v>
      </c>
      <c r="P2" s="132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33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3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2.76</v>
      </c>
      <c r="E5" s="47">
        <v>2.59</v>
      </c>
      <c r="F5" s="47">
        <v>0.87</v>
      </c>
      <c r="G5" s="47">
        <f t="shared" ref="G5:G20" si="0">(IF(D5&lt;1.5,1,0))+(IF(E5&lt;1,1,0))+(IF(F5&lt;0.8,1,0))</f>
        <v>0</v>
      </c>
      <c r="H5" s="53">
        <v>535527538.30000001</v>
      </c>
      <c r="I5" s="53">
        <v>168129897.69</v>
      </c>
      <c r="J5" s="47">
        <f t="shared" ref="J5:J20" si="1">IF(I5&lt;0,1,0)+IF(H5&lt;0,1,0)</f>
        <v>0</v>
      </c>
      <c r="K5" s="51">
        <f>SUM(I5/7)</f>
        <v>24018556.812857144</v>
      </c>
      <c r="L5" s="45">
        <f>+H5/K5</f>
        <v>22.296407834684384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'มี.ค.64'!N5</f>
        <v>0</v>
      </c>
      <c r="P5" s="72">
        <v>206796033.28999999</v>
      </c>
      <c r="Q5" s="64">
        <v>-39265735.280000001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1.03</v>
      </c>
      <c r="E6" s="42">
        <v>0.97</v>
      </c>
      <c r="F6" s="42">
        <v>0.63</v>
      </c>
      <c r="G6" s="55">
        <f t="shared" si="0"/>
        <v>3</v>
      </c>
      <c r="H6" s="53">
        <v>4886059.1900000004</v>
      </c>
      <c r="I6" s="53">
        <v>27649720.149999999</v>
      </c>
      <c r="J6" s="63">
        <f>IF(I6&lt;0,1,0)+IF(H6&lt;0,1,0)</f>
        <v>0</v>
      </c>
      <c r="K6" s="51">
        <f>SUM(I6/7)</f>
        <v>3949960.0214285711</v>
      </c>
      <c r="L6" s="45">
        <f>+H6/K6</f>
        <v>1.2369895298922222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2">
        <v>42191340.149999999</v>
      </c>
      <c r="Q6" s="64">
        <v>-53973437.57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1.62</v>
      </c>
      <c r="E7" s="47">
        <v>1.45</v>
      </c>
      <c r="F7" s="47">
        <v>1.1599999999999999</v>
      </c>
      <c r="G7" s="47">
        <f t="shared" si="0"/>
        <v>0</v>
      </c>
      <c r="H7" s="53">
        <v>15949853.560000001</v>
      </c>
      <c r="I7" s="53">
        <v>9858280.5500000007</v>
      </c>
      <c r="J7" s="47">
        <f t="shared" si="1"/>
        <v>0</v>
      </c>
      <c r="K7" s="51">
        <f>SUM(I7/7)</f>
        <v>1408325.7928571429</v>
      </c>
      <c r="L7" s="45">
        <f t="shared" ref="L7:L20" si="4">+H7/K7</f>
        <v>11.325400444198152</v>
      </c>
      <c r="M7" s="47">
        <f t="shared" si="3"/>
        <v>0</v>
      </c>
      <c r="N7" s="46">
        <f t="shared" si="2"/>
        <v>0</v>
      </c>
      <c r="O7" s="46">
        <f>'มี.ค.64'!N7</f>
        <v>0</v>
      </c>
      <c r="P7" s="72">
        <v>9908369.5800000001</v>
      </c>
      <c r="Q7" s="53">
        <v>4251877.45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2.8</v>
      </c>
      <c r="E8" s="47">
        <v>2.5099999999999998</v>
      </c>
      <c r="F8" s="47">
        <v>2.02</v>
      </c>
      <c r="G8" s="63">
        <f t="shared" si="0"/>
        <v>0</v>
      </c>
      <c r="H8" s="53">
        <v>22059913.079999998</v>
      </c>
      <c r="I8" s="53">
        <v>9167840.9499999993</v>
      </c>
      <c r="J8" s="63">
        <f t="shared" si="1"/>
        <v>0</v>
      </c>
      <c r="K8" s="51">
        <f t="shared" ref="K8:K19" si="5">SUM(I8/7)</f>
        <v>1309691.5642857142</v>
      </c>
      <c r="L8" s="45">
        <f t="shared" si="4"/>
        <v>16.84359408089426</v>
      </c>
      <c r="M8" s="47">
        <f t="shared" si="3"/>
        <v>0</v>
      </c>
      <c r="N8" s="46">
        <f t="shared" si="2"/>
        <v>0</v>
      </c>
      <c r="O8" s="46">
        <f>'มี.ค.64'!N8</f>
        <v>0</v>
      </c>
      <c r="P8" s="72">
        <v>12652155.880000001</v>
      </c>
      <c r="Q8" s="53">
        <v>12250958.640000001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1.65</v>
      </c>
      <c r="F9" s="56">
        <v>1.5</v>
      </c>
      <c r="G9" s="47">
        <f t="shared" si="0"/>
        <v>0</v>
      </c>
      <c r="H9" s="53">
        <v>19097302.68</v>
      </c>
      <c r="I9" s="53">
        <v>6264584.4800000004</v>
      </c>
      <c r="J9" s="47">
        <f t="shared" si="1"/>
        <v>0</v>
      </c>
      <c r="K9" s="51">
        <f t="shared" si="5"/>
        <v>894940.64</v>
      </c>
      <c r="L9" s="45">
        <f t="shared" si="4"/>
        <v>21.339183658035687</v>
      </c>
      <c r="M9" s="47">
        <f t="shared" si="3"/>
        <v>0</v>
      </c>
      <c r="N9" s="46">
        <f t="shared" si="2"/>
        <v>0</v>
      </c>
      <c r="O9" s="46">
        <f>'มี.ค.64'!N9</f>
        <v>0</v>
      </c>
      <c r="P9" s="72">
        <v>7170594.6500000004</v>
      </c>
      <c r="Q9" s="53">
        <v>11447707.41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1.1599999999999999</v>
      </c>
      <c r="G10" s="42">
        <f t="shared" si="0"/>
        <v>1</v>
      </c>
      <c r="H10" s="53">
        <v>8463148.3499999996</v>
      </c>
      <c r="I10" s="53">
        <v>4454644.0199999996</v>
      </c>
      <c r="J10" s="47">
        <f t="shared" si="1"/>
        <v>0</v>
      </c>
      <c r="K10" s="51">
        <f t="shared" si="5"/>
        <v>636377.71714285703</v>
      </c>
      <c r="L10" s="45">
        <f t="shared" si="4"/>
        <v>13.298938856622714</v>
      </c>
      <c r="M10" s="47">
        <f t="shared" si="3"/>
        <v>0</v>
      </c>
      <c r="N10" s="46">
        <f t="shared" si="2"/>
        <v>1</v>
      </c>
      <c r="O10" s="46">
        <f>'มี.ค.64'!N10</f>
        <v>0</v>
      </c>
      <c r="P10" s="72">
        <v>3354239.33</v>
      </c>
      <c r="Q10" s="53">
        <v>3508077.79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1.51</v>
      </c>
      <c r="E11" s="47">
        <v>1.35</v>
      </c>
      <c r="F11" s="47">
        <v>0.98</v>
      </c>
      <c r="G11" s="47">
        <f t="shared" si="0"/>
        <v>0</v>
      </c>
      <c r="H11" s="53">
        <v>31999937.48</v>
      </c>
      <c r="I11" s="53">
        <v>18334891.27</v>
      </c>
      <c r="J11" s="47">
        <f t="shared" si="1"/>
        <v>0</v>
      </c>
      <c r="K11" s="51">
        <f t="shared" si="5"/>
        <v>2619270.1814285712</v>
      </c>
      <c r="L11" s="45">
        <f t="shared" si="4"/>
        <v>12.217119756063871</v>
      </c>
      <c r="M11" s="47">
        <f t="shared" si="3"/>
        <v>0</v>
      </c>
      <c r="N11" s="46">
        <f t="shared" si="2"/>
        <v>0</v>
      </c>
      <c r="O11" s="46">
        <f>'มี.ค.64'!N11</f>
        <v>0</v>
      </c>
      <c r="P11" s="72">
        <v>24909232.199999999</v>
      </c>
      <c r="Q11" s="64">
        <v>-1488137.49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1.58</v>
      </c>
      <c r="E12" s="47">
        <v>1.36</v>
      </c>
      <c r="F12" s="47">
        <v>1.02</v>
      </c>
      <c r="G12" s="47">
        <f t="shared" si="0"/>
        <v>0</v>
      </c>
      <c r="H12" s="53">
        <v>17084726.140000001</v>
      </c>
      <c r="I12" s="53">
        <v>11208048.369999999</v>
      </c>
      <c r="J12" s="47">
        <f t="shared" si="1"/>
        <v>0</v>
      </c>
      <c r="K12" s="51">
        <f t="shared" si="5"/>
        <v>1601149.767142857</v>
      </c>
      <c r="L12" s="45">
        <f t="shared" si="4"/>
        <v>10.670286122257341</v>
      </c>
      <c r="M12" s="47">
        <f t="shared" si="3"/>
        <v>0</v>
      </c>
      <c r="N12" s="46">
        <f t="shared" si="2"/>
        <v>0</v>
      </c>
      <c r="O12" s="46">
        <f>'มี.ค.64'!N12</f>
        <v>0</v>
      </c>
      <c r="P12" s="72">
        <v>10581963.25</v>
      </c>
      <c r="Q12" s="53">
        <v>525557.77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1.72</v>
      </c>
      <c r="E13" s="47">
        <v>1.61</v>
      </c>
      <c r="F13" s="47">
        <v>1.47</v>
      </c>
      <c r="G13" s="47">
        <f t="shared" si="0"/>
        <v>0</v>
      </c>
      <c r="H13" s="53">
        <v>17584783.98</v>
      </c>
      <c r="I13" s="53">
        <v>9006604.7400000002</v>
      </c>
      <c r="J13" s="47">
        <f t="shared" si="1"/>
        <v>0</v>
      </c>
      <c r="K13" s="51">
        <f t="shared" si="5"/>
        <v>1286657.82</v>
      </c>
      <c r="L13" s="45">
        <f t="shared" si="4"/>
        <v>13.667024524049447</v>
      </c>
      <c r="M13" s="47">
        <f t="shared" si="3"/>
        <v>0</v>
      </c>
      <c r="N13" s="46">
        <f t="shared" si="2"/>
        <v>0</v>
      </c>
      <c r="O13" s="46">
        <f>'มี.ค.64'!N13</f>
        <v>0</v>
      </c>
      <c r="P13" s="72">
        <v>11175776.15</v>
      </c>
      <c r="Q13" s="53">
        <v>11265775.699999999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2.97</v>
      </c>
      <c r="E14" s="47">
        <v>2.75</v>
      </c>
      <c r="F14" s="47">
        <v>1.76</v>
      </c>
      <c r="G14" s="47">
        <f t="shared" si="0"/>
        <v>0</v>
      </c>
      <c r="H14" s="53">
        <v>31001047.600000001</v>
      </c>
      <c r="I14" s="53">
        <v>20252368.949999999</v>
      </c>
      <c r="J14" s="47">
        <f t="shared" si="1"/>
        <v>0</v>
      </c>
      <c r="K14" s="51">
        <f t="shared" si="5"/>
        <v>2893195.5642857142</v>
      </c>
      <c r="L14" s="45">
        <f t="shared" si="4"/>
        <v>10.715158001306312</v>
      </c>
      <c r="M14" s="47">
        <f t="shared" si="3"/>
        <v>0</v>
      </c>
      <c r="N14" s="46">
        <f t="shared" si="2"/>
        <v>0</v>
      </c>
      <c r="O14" s="46">
        <f>'มี.ค.64'!N14</f>
        <v>0</v>
      </c>
      <c r="P14" s="72">
        <v>20783193.23</v>
      </c>
      <c r="Q14" s="53">
        <v>11871717.25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3.78</v>
      </c>
      <c r="E15" s="47">
        <v>3.43</v>
      </c>
      <c r="F15" s="47">
        <v>2.83</v>
      </c>
      <c r="G15" s="47">
        <f t="shared" si="0"/>
        <v>0</v>
      </c>
      <c r="H15" s="53">
        <v>33572440.189999998</v>
      </c>
      <c r="I15" s="53">
        <v>19181859.48</v>
      </c>
      <c r="J15" s="47">
        <f t="shared" si="1"/>
        <v>0</v>
      </c>
      <c r="K15" s="51">
        <f t="shared" si="5"/>
        <v>2740265.64</v>
      </c>
      <c r="L15" s="45">
        <f t="shared" si="4"/>
        <v>12.251527625620994</v>
      </c>
      <c r="M15" s="47">
        <f t="shared" si="3"/>
        <v>0</v>
      </c>
      <c r="N15" s="46">
        <f t="shared" si="2"/>
        <v>0</v>
      </c>
      <c r="O15" s="46">
        <f>'มี.ค.64'!N15</f>
        <v>0</v>
      </c>
      <c r="P15" s="72">
        <v>17717854.550000001</v>
      </c>
      <c r="Q15" s="53">
        <v>22032216.02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4.37</v>
      </c>
      <c r="E16" s="47">
        <v>3.58</v>
      </c>
      <c r="F16" s="47">
        <v>3.19</v>
      </c>
      <c r="G16" s="47">
        <f t="shared" si="0"/>
        <v>0</v>
      </c>
      <c r="H16" s="53">
        <v>73747089.599999994</v>
      </c>
      <c r="I16" s="53">
        <v>41443478.329999998</v>
      </c>
      <c r="J16" s="47">
        <f t="shared" si="1"/>
        <v>0</v>
      </c>
      <c r="K16" s="51">
        <f t="shared" si="5"/>
        <v>5920496.904285714</v>
      </c>
      <c r="L16" s="45">
        <f t="shared" si="4"/>
        <v>12.456233115604897</v>
      </c>
      <c r="M16" s="47">
        <f t="shared" si="3"/>
        <v>0</v>
      </c>
      <c r="N16" s="46">
        <f t="shared" si="2"/>
        <v>0</v>
      </c>
      <c r="O16" s="46">
        <f>'มี.ค.64'!N16</f>
        <v>0</v>
      </c>
      <c r="P16" s="72">
        <v>33070705.059999999</v>
      </c>
      <c r="Q16" s="53">
        <v>47874306.710000001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2.46</v>
      </c>
      <c r="E17" s="47">
        <v>2.25</v>
      </c>
      <c r="F17" s="47">
        <v>2.06</v>
      </c>
      <c r="G17" s="47">
        <f t="shared" si="0"/>
        <v>0</v>
      </c>
      <c r="H17" s="53">
        <v>9302083.7300000004</v>
      </c>
      <c r="I17" s="53">
        <v>4000420.54</v>
      </c>
      <c r="J17" s="47">
        <f t="shared" si="1"/>
        <v>0</v>
      </c>
      <c r="K17" s="51">
        <f t="shared" si="5"/>
        <v>571488.64857142861</v>
      </c>
      <c r="L17" s="45">
        <f t="shared" si="4"/>
        <v>16.276935251912288</v>
      </c>
      <c r="M17" s="47">
        <f t="shared" si="3"/>
        <v>0</v>
      </c>
      <c r="N17" s="46">
        <f t="shared" si="2"/>
        <v>0</v>
      </c>
      <c r="O17" s="46">
        <f>'มี.ค.64'!N17</f>
        <v>0</v>
      </c>
      <c r="P17" s="72">
        <v>4787368.3099999996</v>
      </c>
      <c r="Q17" s="53">
        <v>6739472.1600000001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1.78</v>
      </c>
      <c r="E18" s="47">
        <v>1.62</v>
      </c>
      <c r="F18" s="47">
        <v>1.19</v>
      </c>
      <c r="G18" s="47">
        <f t="shared" si="0"/>
        <v>0</v>
      </c>
      <c r="H18" s="53">
        <v>17092762.699999999</v>
      </c>
      <c r="I18" s="53">
        <v>9962946.9100000001</v>
      </c>
      <c r="J18" s="47">
        <f t="shared" si="1"/>
        <v>0</v>
      </c>
      <c r="K18" s="51">
        <f t="shared" si="5"/>
        <v>1423278.1300000001</v>
      </c>
      <c r="L18" s="45">
        <f t="shared" si="4"/>
        <v>12.009432548506874</v>
      </c>
      <c r="M18" s="47">
        <f t="shared" si="3"/>
        <v>0</v>
      </c>
      <c r="N18" s="46">
        <f t="shared" si="2"/>
        <v>0</v>
      </c>
      <c r="O18" s="46">
        <f>'มี.ค.64'!N18</f>
        <v>0</v>
      </c>
      <c r="P18" s="72">
        <v>13016024.4</v>
      </c>
      <c r="Q18" s="53">
        <v>4239939.47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>
        <v>1.49</v>
      </c>
      <c r="E19" s="56">
        <v>1.3</v>
      </c>
      <c r="F19" s="42">
        <v>0.78</v>
      </c>
      <c r="G19" s="42">
        <f t="shared" si="0"/>
        <v>2</v>
      </c>
      <c r="H19" s="53">
        <v>6624571.2199999997</v>
      </c>
      <c r="I19" s="53">
        <v>5163170.78</v>
      </c>
      <c r="J19" s="47">
        <f t="shared" si="1"/>
        <v>0</v>
      </c>
      <c r="K19" s="51">
        <f t="shared" si="5"/>
        <v>737595.82571428572</v>
      </c>
      <c r="L19" s="45">
        <f t="shared" si="4"/>
        <v>8.9813024817280969</v>
      </c>
      <c r="M19" s="47">
        <f t="shared" si="3"/>
        <v>0</v>
      </c>
      <c r="N19" s="46">
        <f t="shared" si="2"/>
        <v>2</v>
      </c>
      <c r="O19" s="46">
        <f>'มี.ค.64'!N19</f>
        <v>0</v>
      </c>
      <c r="P19" s="72">
        <v>7750630.8899999997</v>
      </c>
      <c r="Q19" s="64">
        <v>-3086936.29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2.5499999999999998</v>
      </c>
      <c r="E20" s="47">
        <v>2.37</v>
      </c>
      <c r="F20" s="47">
        <v>1.97</v>
      </c>
      <c r="G20" s="47">
        <f t="shared" si="0"/>
        <v>0</v>
      </c>
      <c r="H20" s="53">
        <v>10468684.75</v>
      </c>
      <c r="I20" s="53">
        <v>2888393.95</v>
      </c>
      <c r="J20" s="47">
        <f t="shared" si="1"/>
        <v>0</v>
      </c>
      <c r="K20" s="51">
        <f>SUM(I20/7)</f>
        <v>412627.70714285719</v>
      </c>
      <c r="L20" s="45">
        <f t="shared" si="4"/>
        <v>25.370775080733011</v>
      </c>
      <c r="M20" s="47">
        <f t="shared" si="3"/>
        <v>0</v>
      </c>
      <c r="N20" s="46">
        <f t="shared" si="2"/>
        <v>0</v>
      </c>
      <c r="O20" s="46">
        <f>'มี.ค.64'!N20</f>
        <v>0</v>
      </c>
      <c r="P20" s="72">
        <v>4773905.63</v>
      </c>
      <c r="Q20" s="53">
        <v>6503029.9800000004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tabSelected="1" zoomScale="70" zoomScaleNormal="7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G20" sqref="G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78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1" t="s">
        <v>53</v>
      </c>
      <c r="Q1" s="67">
        <v>242690</v>
      </c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79</v>
      </c>
      <c r="O2" s="124" t="s">
        <v>80</v>
      </c>
      <c r="P2" s="124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24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2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2.72</v>
      </c>
      <c r="E5" s="47">
        <v>2.5299999999999998</v>
      </c>
      <c r="F5" s="42">
        <v>0.77</v>
      </c>
      <c r="G5" s="42">
        <f t="shared" ref="G5:G20" si="0">(IF(D5&lt;1.5,1,0))+(IF(E5&lt;1,1,0))+(IF(F5&lt;0.8,1,0))</f>
        <v>1</v>
      </c>
      <c r="H5" s="53">
        <v>542810447.17999995</v>
      </c>
      <c r="I5" s="53">
        <v>170273632.47</v>
      </c>
      <c r="J5" s="47">
        <f t="shared" ref="J5:J20" si="1">IF(I5&lt;0,1,0)+IF(H5&lt;0,1,0)</f>
        <v>0</v>
      </c>
      <c r="K5" s="51">
        <f>SUM(I5/8)</f>
        <v>21284204.05875</v>
      </c>
      <c r="L5" s="45">
        <f>+H5/K5</f>
        <v>25.502971390506328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1</v>
      </c>
      <c r="O5" s="46">
        <f>'เม.ย.64'!N5</f>
        <v>0</v>
      </c>
      <c r="P5" s="72">
        <v>214812815.90000001</v>
      </c>
      <c r="Q5" s="64">
        <v>-71940457.170000002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1.07</v>
      </c>
      <c r="E6" s="47">
        <v>1.01</v>
      </c>
      <c r="F6" s="42">
        <v>0.62</v>
      </c>
      <c r="G6" s="55">
        <f t="shared" si="0"/>
        <v>2</v>
      </c>
      <c r="H6" s="53">
        <v>10567632.07</v>
      </c>
      <c r="I6" s="53">
        <v>29106998.550000001</v>
      </c>
      <c r="J6" s="63">
        <f>IF(I6&lt;0,1,0)+IF(H6&lt;0,1,0)</f>
        <v>0</v>
      </c>
      <c r="K6" s="51">
        <f t="shared" ref="K6:K20" si="3">SUM(I6/8)</f>
        <v>3638374.8187500001</v>
      </c>
      <c r="L6" s="45">
        <f>+H6/K6</f>
        <v>2.904492416652833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2</v>
      </c>
      <c r="O6" s="46">
        <f>'เม.ย.64'!N6</f>
        <v>3</v>
      </c>
      <c r="P6" s="72">
        <v>47586806.109999999</v>
      </c>
      <c r="Q6" s="64">
        <v>-56929382.799999997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1.57</v>
      </c>
      <c r="E7" s="47">
        <v>1.32</v>
      </c>
      <c r="F7" s="47">
        <v>1.02</v>
      </c>
      <c r="G7" s="47">
        <f t="shared" si="0"/>
        <v>0</v>
      </c>
      <c r="H7" s="53">
        <v>14202989.35</v>
      </c>
      <c r="I7" s="53">
        <v>7972128.21</v>
      </c>
      <c r="J7" s="47">
        <f t="shared" si="1"/>
        <v>0</v>
      </c>
      <c r="K7" s="51">
        <f t="shared" si="3"/>
        <v>996516.02625</v>
      </c>
      <c r="L7" s="45">
        <f t="shared" ref="L7:L20" si="5">+H7/K7</f>
        <v>14.252645191716002</v>
      </c>
      <c r="M7" s="43">
        <f t="shared" si="4"/>
        <v>0</v>
      </c>
      <c r="N7" s="46">
        <f t="shared" si="2"/>
        <v>0</v>
      </c>
      <c r="O7" s="46">
        <f>'เม.ย.64'!N7</f>
        <v>0</v>
      </c>
      <c r="P7" s="72">
        <v>8291578.2000000002</v>
      </c>
      <c r="Q7" s="53">
        <v>516025.65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2.99</v>
      </c>
      <c r="E8" s="47">
        <v>2.67</v>
      </c>
      <c r="F8" s="47">
        <v>2.06</v>
      </c>
      <c r="G8" s="63">
        <f t="shared" si="0"/>
        <v>0</v>
      </c>
      <c r="H8" s="53">
        <v>21190991.960000001</v>
      </c>
      <c r="I8" s="53">
        <v>7434383.5</v>
      </c>
      <c r="J8" s="63">
        <f t="shared" si="1"/>
        <v>0</v>
      </c>
      <c r="K8" s="51">
        <f t="shared" si="3"/>
        <v>929297.9375</v>
      </c>
      <c r="L8" s="45">
        <f t="shared" si="5"/>
        <v>22.803227151249327</v>
      </c>
      <c r="M8" s="43">
        <f t="shared" si="4"/>
        <v>0</v>
      </c>
      <c r="N8" s="46">
        <f t="shared" si="2"/>
        <v>0</v>
      </c>
      <c r="O8" s="46">
        <f>'เม.ย.64'!N8</f>
        <v>0</v>
      </c>
      <c r="P8" s="72">
        <v>11701454.84</v>
      </c>
      <c r="Q8" s="53">
        <v>11244439.859999999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2.15</v>
      </c>
      <c r="E9" s="47">
        <v>1.92</v>
      </c>
      <c r="F9" s="47">
        <v>1.67</v>
      </c>
      <c r="G9" s="47">
        <f t="shared" si="0"/>
        <v>0</v>
      </c>
      <c r="H9" s="53">
        <v>20606004.600000001</v>
      </c>
      <c r="I9" s="53">
        <v>5400166.1500000004</v>
      </c>
      <c r="J9" s="47">
        <f t="shared" si="1"/>
        <v>0</v>
      </c>
      <c r="K9" s="51">
        <f t="shared" si="3"/>
        <v>675020.76875000005</v>
      </c>
      <c r="L9" s="45">
        <f t="shared" si="5"/>
        <v>30.526474967811872</v>
      </c>
      <c r="M9" s="43">
        <f t="shared" si="4"/>
        <v>0</v>
      </c>
      <c r="N9" s="46">
        <f t="shared" si="2"/>
        <v>0</v>
      </c>
      <c r="O9" s="46">
        <f>'เม.ย.64'!N9</f>
        <v>0</v>
      </c>
      <c r="P9" s="72">
        <v>5885320.6299999999</v>
      </c>
      <c r="Q9" s="53">
        <v>11987398.960000001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1.1299999999999999</v>
      </c>
      <c r="G10" s="42">
        <f t="shared" si="0"/>
        <v>1</v>
      </c>
      <c r="H10" s="53">
        <v>7901368.0300000003</v>
      </c>
      <c r="I10" s="53">
        <v>3603360.56</v>
      </c>
      <c r="J10" s="47">
        <f t="shared" si="1"/>
        <v>0</v>
      </c>
      <c r="K10" s="51">
        <f t="shared" si="3"/>
        <v>450420.07</v>
      </c>
      <c r="L10" s="45">
        <f t="shared" si="5"/>
        <v>17.54222015462144</v>
      </c>
      <c r="M10" s="43">
        <f t="shared" si="4"/>
        <v>0</v>
      </c>
      <c r="N10" s="46">
        <f t="shared" si="2"/>
        <v>1</v>
      </c>
      <c r="O10" s="46">
        <f>'เม.ย.64'!N10</f>
        <v>1</v>
      </c>
      <c r="P10" s="72">
        <v>2728100.27</v>
      </c>
      <c r="Q10" s="53">
        <v>2732225.27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1.55</v>
      </c>
      <c r="E11" s="47">
        <v>1.37</v>
      </c>
      <c r="F11" s="47">
        <v>0.91</v>
      </c>
      <c r="G11" s="47">
        <f t="shared" si="0"/>
        <v>0</v>
      </c>
      <c r="H11" s="53">
        <v>33413901.460000001</v>
      </c>
      <c r="I11" s="53">
        <v>23759241.550000001</v>
      </c>
      <c r="J11" s="47">
        <f t="shared" si="1"/>
        <v>0</v>
      </c>
      <c r="K11" s="51">
        <f t="shared" si="3"/>
        <v>2969905.1937500001</v>
      </c>
      <c r="L11" s="45">
        <f t="shared" si="5"/>
        <v>11.250831013164223</v>
      </c>
      <c r="M11" s="43">
        <f t="shared" si="4"/>
        <v>0</v>
      </c>
      <c r="N11" s="46">
        <f t="shared" si="2"/>
        <v>0</v>
      </c>
      <c r="O11" s="46">
        <f>'เม.ย.64'!N11</f>
        <v>0</v>
      </c>
      <c r="P11" s="72">
        <v>30868058.02</v>
      </c>
      <c r="Q11" s="64">
        <v>-5981579.1699999999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1.47</v>
      </c>
      <c r="E12" s="56">
        <v>1.3</v>
      </c>
      <c r="F12" s="47">
        <v>0.94</v>
      </c>
      <c r="G12" s="42">
        <f t="shared" si="0"/>
        <v>1</v>
      </c>
      <c r="H12" s="53">
        <v>13666188.890000001</v>
      </c>
      <c r="I12" s="53">
        <v>7504075.54</v>
      </c>
      <c r="J12" s="47">
        <f t="shared" si="1"/>
        <v>0</v>
      </c>
      <c r="K12" s="51">
        <f t="shared" si="3"/>
        <v>938009.4425</v>
      </c>
      <c r="L12" s="45">
        <f t="shared" si="5"/>
        <v>14.56935108624986</v>
      </c>
      <c r="M12" s="43">
        <f t="shared" si="4"/>
        <v>0</v>
      </c>
      <c r="N12" s="46">
        <f t="shared" si="2"/>
        <v>1</v>
      </c>
      <c r="O12" s="46">
        <f>'เม.ย.64'!N12</f>
        <v>0</v>
      </c>
      <c r="P12" s="72">
        <v>7151136.5300000003</v>
      </c>
      <c r="Q12" s="64">
        <v>-1716494.19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1.66</v>
      </c>
      <c r="E13" s="47">
        <v>1.56</v>
      </c>
      <c r="F13" s="47">
        <v>1.36</v>
      </c>
      <c r="G13" s="47">
        <f t="shared" si="0"/>
        <v>0</v>
      </c>
      <c r="H13" s="53">
        <v>16672407.130000001</v>
      </c>
      <c r="I13" s="53">
        <v>7369917.8499999996</v>
      </c>
      <c r="J13" s="47">
        <f t="shared" si="1"/>
        <v>0</v>
      </c>
      <c r="K13" s="51">
        <f t="shared" si="3"/>
        <v>921239.73124999995</v>
      </c>
      <c r="L13" s="45">
        <f t="shared" si="5"/>
        <v>18.097794270529082</v>
      </c>
      <c r="M13" s="43">
        <f t="shared" si="4"/>
        <v>0</v>
      </c>
      <c r="N13" s="46">
        <f t="shared" si="2"/>
        <v>0</v>
      </c>
      <c r="O13" s="46">
        <f>'เม.ย.64'!N13</f>
        <v>0</v>
      </c>
      <c r="P13" s="72">
        <v>10033314.550000001</v>
      </c>
      <c r="Q13" s="53">
        <v>8933825.3699999992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2.98</v>
      </c>
      <c r="E14" s="47">
        <v>2.75</v>
      </c>
      <c r="F14" s="47">
        <v>1.73</v>
      </c>
      <c r="G14" s="47">
        <f t="shared" si="0"/>
        <v>0</v>
      </c>
      <c r="H14" s="53">
        <v>29675343.510000002</v>
      </c>
      <c r="I14" s="53">
        <v>18760451.91</v>
      </c>
      <c r="J14" s="47">
        <f t="shared" si="1"/>
        <v>0</v>
      </c>
      <c r="K14" s="51">
        <f t="shared" si="3"/>
        <v>2345056.48875</v>
      </c>
      <c r="L14" s="45">
        <f t="shared" si="5"/>
        <v>12.654425875181383</v>
      </c>
      <c r="M14" s="43">
        <f t="shared" si="4"/>
        <v>0</v>
      </c>
      <c r="N14" s="46">
        <f t="shared" si="2"/>
        <v>0</v>
      </c>
      <c r="O14" s="46">
        <f>'เม.ย.64'!N14</f>
        <v>0</v>
      </c>
      <c r="P14" s="72">
        <v>19636015.27</v>
      </c>
      <c r="Q14" s="53">
        <v>10905477.67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3.71</v>
      </c>
      <c r="E15" s="47">
        <v>3.34</v>
      </c>
      <c r="F15" s="47">
        <v>2.75</v>
      </c>
      <c r="G15" s="47">
        <f t="shared" si="0"/>
        <v>0</v>
      </c>
      <c r="H15" s="53">
        <v>31810578.460000001</v>
      </c>
      <c r="I15" s="53">
        <v>16966285.120000001</v>
      </c>
      <c r="J15" s="47">
        <f t="shared" si="1"/>
        <v>0</v>
      </c>
      <c r="K15" s="51">
        <f t="shared" si="3"/>
        <v>2120785.64</v>
      </c>
      <c r="L15" s="45">
        <f t="shared" si="5"/>
        <v>14.999431276797969</v>
      </c>
      <c r="M15" s="43">
        <f t="shared" si="4"/>
        <v>0</v>
      </c>
      <c r="N15" s="46">
        <f t="shared" si="2"/>
        <v>0</v>
      </c>
      <c r="O15" s="46">
        <f>'เม.ย.64'!N15</f>
        <v>0</v>
      </c>
      <c r="P15" s="72">
        <v>16047064.32</v>
      </c>
      <c r="Q15" s="53">
        <v>20299687.920000002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4.5199999999999996</v>
      </c>
      <c r="E16" s="47">
        <v>3.68</v>
      </c>
      <c r="F16" s="47">
        <v>3.14</v>
      </c>
      <c r="G16" s="47">
        <f t="shared" si="0"/>
        <v>0</v>
      </c>
      <c r="H16" s="53">
        <v>74218273.739999995</v>
      </c>
      <c r="I16" s="53">
        <v>40042686.990000002</v>
      </c>
      <c r="J16" s="47">
        <f t="shared" si="1"/>
        <v>0</v>
      </c>
      <c r="K16" s="51">
        <f t="shared" si="3"/>
        <v>5005335.8737500003</v>
      </c>
      <c r="L16" s="45">
        <f t="shared" si="5"/>
        <v>14.82783086130754</v>
      </c>
      <c r="M16" s="43">
        <f t="shared" si="4"/>
        <v>0</v>
      </c>
      <c r="N16" s="46">
        <f t="shared" si="2"/>
        <v>0</v>
      </c>
      <c r="O16" s="46">
        <f>'เม.ย.64'!N16</f>
        <v>0</v>
      </c>
      <c r="P16" s="72">
        <v>32574139.629999999</v>
      </c>
      <c r="Q16" s="53">
        <v>45193877.93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2.2599999999999998</v>
      </c>
      <c r="E17" s="47">
        <v>2.0299999999999998</v>
      </c>
      <c r="F17" s="47">
        <v>1.82</v>
      </c>
      <c r="G17" s="47">
        <f t="shared" si="0"/>
        <v>0</v>
      </c>
      <c r="H17" s="53">
        <v>8219143.9400000004</v>
      </c>
      <c r="I17" s="53">
        <v>2571021.04</v>
      </c>
      <c r="J17" s="47">
        <f t="shared" si="1"/>
        <v>0</v>
      </c>
      <c r="K17" s="51">
        <f t="shared" si="3"/>
        <v>321377.63</v>
      </c>
      <c r="L17" s="45">
        <f t="shared" si="5"/>
        <v>25.5747232313587</v>
      </c>
      <c r="M17" s="43">
        <f t="shared" si="4"/>
        <v>0</v>
      </c>
      <c r="N17" s="46">
        <f t="shared" si="2"/>
        <v>0</v>
      </c>
      <c r="O17" s="46">
        <f>'เม.ย.64'!N17</f>
        <v>0</v>
      </c>
      <c r="P17" s="72">
        <v>3597899.03</v>
      </c>
      <c r="Q17" s="53">
        <v>5348962.97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2.16</v>
      </c>
      <c r="E18" s="56">
        <v>2</v>
      </c>
      <c r="F18" s="47">
        <v>1.1299999999999999</v>
      </c>
      <c r="G18" s="47">
        <f t="shared" si="0"/>
        <v>0</v>
      </c>
      <c r="H18" s="53">
        <v>22385827.18</v>
      </c>
      <c r="I18" s="53">
        <v>14446868.75</v>
      </c>
      <c r="J18" s="47">
        <f t="shared" si="1"/>
        <v>0</v>
      </c>
      <c r="K18" s="51">
        <f t="shared" si="3"/>
        <v>1805858.59375</v>
      </c>
      <c r="L18" s="45">
        <f t="shared" si="5"/>
        <v>12.396223745024333</v>
      </c>
      <c r="M18" s="43">
        <f t="shared" si="4"/>
        <v>0</v>
      </c>
      <c r="N18" s="46">
        <f t="shared" si="2"/>
        <v>0</v>
      </c>
      <c r="O18" s="46">
        <f>'เม.ย.64'!N18</f>
        <v>0</v>
      </c>
      <c r="P18" s="72">
        <v>18353651.100000001</v>
      </c>
      <c r="Q18" s="53">
        <v>2520376.85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1.57</v>
      </c>
      <c r="E19" s="47">
        <v>1.32</v>
      </c>
      <c r="F19" s="42">
        <v>0.73</v>
      </c>
      <c r="G19" s="42">
        <f t="shared" si="0"/>
        <v>1</v>
      </c>
      <c r="H19" s="53">
        <v>6637547.5700000003</v>
      </c>
      <c r="I19" s="53">
        <v>4341176</v>
      </c>
      <c r="J19" s="47">
        <f t="shared" si="1"/>
        <v>0</v>
      </c>
      <c r="K19" s="51">
        <f t="shared" si="3"/>
        <v>542647</v>
      </c>
      <c r="L19" s="45">
        <f t="shared" si="5"/>
        <v>12.231796305885778</v>
      </c>
      <c r="M19" s="43">
        <f t="shared" si="4"/>
        <v>0</v>
      </c>
      <c r="N19" s="46">
        <f t="shared" si="2"/>
        <v>1</v>
      </c>
      <c r="O19" s="46">
        <f>'เม.ย.64'!N19</f>
        <v>2</v>
      </c>
      <c r="P19" s="72">
        <v>7298491.46</v>
      </c>
      <c r="Q19" s="64">
        <v>-3114704.49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2.2599999999999998</v>
      </c>
      <c r="E20" s="47">
        <v>2.08</v>
      </c>
      <c r="F20" s="47">
        <v>1.68</v>
      </c>
      <c r="G20" s="47">
        <f t="shared" si="0"/>
        <v>0</v>
      </c>
      <c r="H20" s="53">
        <v>8799427.4299999997</v>
      </c>
      <c r="I20" s="53">
        <v>1379427.45</v>
      </c>
      <c r="J20" s="47">
        <f t="shared" si="1"/>
        <v>0</v>
      </c>
      <c r="K20" s="51">
        <f t="shared" si="3"/>
        <v>172428.43124999999</v>
      </c>
      <c r="L20" s="45">
        <f t="shared" si="5"/>
        <v>51.032346384001563</v>
      </c>
      <c r="M20" s="43">
        <f t="shared" si="4"/>
        <v>0</v>
      </c>
      <c r="N20" s="46">
        <f t="shared" si="2"/>
        <v>0</v>
      </c>
      <c r="O20" s="46">
        <f>'เม.ย.64'!N20</f>
        <v>0</v>
      </c>
      <c r="P20" s="72">
        <v>3600041.3</v>
      </c>
      <c r="Q20" s="53">
        <v>4745056.55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5" t="s">
        <v>81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0" t="s">
        <v>53</v>
      </c>
      <c r="P1" s="67"/>
      <c r="Q1" s="41"/>
    </row>
    <row r="2" spans="1:25" ht="54.75" customHeight="1" thickBot="1" x14ac:dyDescent="0.3">
      <c r="C2" s="129" t="s">
        <v>41</v>
      </c>
      <c r="D2" s="136" t="s">
        <v>40</v>
      </c>
      <c r="E2" s="136"/>
      <c r="F2" s="136"/>
      <c r="G2" s="136"/>
      <c r="H2" s="137" t="s">
        <v>39</v>
      </c>
      <c r="I2" s="137"/>
      <c r="J2" s="137"/>
      <c r="K2" s="138" t="s">
        <v>38</v>
      </c>
      <c r="L2" s="138"/>
      <c r="M2" s="138"/>
      <c r="N2" s="139" t="s">
        <v>82</v>
      </c>
      <c r="O2" s="124" t="s">
        <v>83</v>
      </c>
      <c r="P2" s="132" t="s">
        <v>56</v>
      </c>
      <c r="Q2" s="125" t="s">
        <v>37</v>
      </c>
    </row>
    <row r="3" spans="1:25" ht="38.25" customHeight="1" thickBot="1" x14ac:dyDescent="0.3">
      <c r="C3" s="129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29" t="s">
        <v>32</v>
      </c>
      <c r="J3" s="130" t="s">
        <v>29</v>
      </c>
      <c r="K3" s="131" t="s">
        <v>31</v>
      </c>
      <c r="L3" s="129" t="s">
        <v>30</v>
      </c>
      <c r="M3" s="140" t="s">
        <v>29</v>
      </c>
      <c r="N3" s="139"/>
      <c r="O3" s="124"/>
      <c r="P3" s="133"/>
      <c r="Q3" s="125"/>
    </row>
    <row r="4" spans="1:25" ht="36.75" customHeight="1" thickBot="1" x14ac:dyDescent="0.3">
      <c r="C4" s="129"/>
      <c r="D4" s="126"/>
      <c r="E4" s="126"/>
      <c r="F4" s="126"/>
      <c r="G4" s="127"/>
      <c r="H4" s="128"/>
      <c r="I4" s="129"/>
      <c r="J4" s="130"/>
      <c r="K4" s="131"/>
      <c r="L4" s="129"/>
      <c r="M4" s="140"/>
      <c r="N4" s="139"/>
      <c r="O4" s="124"/>
      <c r="P4" s="134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74"/>
      <c r="I5" s="74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'พ.ค.64'!N5</f>
        <v>1</v>
      </c>
      <c r="P5" s="73"/>
      <c r="Q5" s="7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0"/>
      <c r="F6" s="42"/>
      <c r="G6" s="55">
        <f t="shared" si="0"/>
        <v>3</v>
      </c>
      <c r="H6" s="75"/>
      <c r="I6" s="74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'พ.ค.64'!N6</f>
        <v>2</v>
      </c>
      <c r="P6" s="73"/>
      <c r="Q6" s="7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2"/>
      <c r="F7" s="42"/>
      <c r="G7" s="42">
        <f t="shared" si="0"/>
        <v>3</v>
      </c>
      <c r="H7" s="74"/>
      <c r="I7" s="74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'พ.ค.64'!N7</f>
        <v>0</v>
      </c>
      <c r="P7" s="73"/>
      <c r="Q7" s="7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74"/>
      <c r="I8" s="7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'พ.ค.64'!N8</f>
        <v>0</v>
      </c>
      <c r="P8" s="73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74"/>
      <c r="I9" s="74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'พ.ค.64'!N9</f>
        <v>0</v>
      </c>
      <c r="P9" s="73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74"/>
      <c r="I10" s="74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'พ.ค.64'!N10</f>
        <v>1</v>
      </c>
      <c r="P10" s="73"/>
      <c r="Q10" s="75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47"/>
      <c r="F11" s="42"/>
      <c r="G11" s="42">
        <f t="shared" si="0"/>
        <v>3</v>
      </c>
      <c r="H11" s="74"/>
      <c r="I11" s="74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'พ.ค.64'!N11</f>
        <v>0</v>
      </c>
      <c r="P11" s="73"/>
      <c r="Q11" s="7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74"/>
      <c r="I12" s="74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'พ.ค.64'!N12</f>
        <v>1</v>
      </c>
      <c r="P12" s="73"/>
      <c r="Q12" s="7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74"/>
      <c r="I13" s="74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'พ.ค.64'!N13</f>
        <v>0</v>
      </c>
      <c r="P13" s="73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47"/>
      <c r="F14" s="47"/>
      <c r="G14" s="47">
        <f t="shared" si="0"/>
        <v>3</v>
      </c>
      <c r="H14" s="74"/>
      <c r="I14" s="74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'พ.ค.64'!N14</f>
        <v>0</v>
      </c>
      <c r="P14" s="73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74"/>
      <c r="I15" s="74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'พ.ค.64'!N15</f>
        <v>0</v>
      </c>
      <c r="P15" s="73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74"/>
      <c r="I16" s="74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'พ.ค.64'!N16</f>
        <v>0</v>
      </c>
      <c r="P16" s="73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74"/>
      <c r="I17" s="74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'พ.ค.64'!N17</f>
        <v>0</v>
      </c>
      <c r="P17" s="73"/>
      <c r="Q17" s="7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56"/>
      <c r="F18" s="42"/>
      <c r="G18" s="42">
        <f t="shared" si="0"/>
        <v>3</v>
      </c>
      <c r="H18" s="74"/>
      <c r="I18" s="7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'พ.ค.64'!N18</f>
        <v>0</v>
      </c>
      <c r="P18" s="73"/>
      <c r="Q18" s="7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70"/>
      <c r="F19" s="42"/>
      <c r="G19" s="42">
        <f t="shared" si="0"/>
        <v>3</v>
      </c>
      <c r="H19" s="75"/>
      <c r="I19" s="74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'พ.ค.64'!N19</f>
        <v>1</v>
      </c>
      <c r="P19" s="73"/>
      <c r="Q19" s="7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2"/>
      <c r="E20" s="47"/>
      <c r="F20" s="47"/>
      <c r="G20" s="42">
        <f t="shared" si="0"/>
        <v>3</v>
      </c>
      <c r="H20" s="74"/>
      <c r="I20" s="7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'พ.ค.64'!N20</f>
        <v>0</v>
      </c>
      <c r="P20" s="75"/>
      <c r="Q20" s="7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7" t="s">
        <v>5</v>
      </c>
      <c r="M23" s="97"/>
      <c r="N23" s="9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7"/>
      <c r="M24" s="97"/>
      <c r="N24" s="9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7" t="s">
        <v>5</v>
      </c>
      <c r="M25" s="97"/>
      <c r="N25" s="9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7"/>
      <c r="M26" s="97"/>
      <c r="N26" s="9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8" t="s">
        <v>5</v>
      </c>
      <c r="L27" s="9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7" t="s">
        <v>5</v>
      </c>
      <c r="M30" s="97"/>
      <c r="N30" s="9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7"/>
      <c r="M31" s="97"/>
      <c r="N31" s="9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2021-06-16T09:29:13Z</dcterms:modified>
</cp:coreProperties>
</file>